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<sst xmlns="http://schemas.openxmlformats.org/spreadsheetml/2006/main" count="131" uniqueCount="131">
  <si>
    <t xml:space="preserve">SAS to Python Migration ROI Calculator</t>
  </si>
  <si>
    <t xml:space="preserve">Calculate your potential savings and return on investment</t>
  </si>
  <si>
    <t xml:space="preserve">1. CURRENT SAS ENVIRONMENT</t>
  </si>
  <si>
    <t xml:space="preserve">Number of SAS Users</t>
  </si>
  <si>
    <t xml:space="preserve">Enter total number of SAS license users</t>
  </si>
  <si>
    <t xml:space="preserve">Base SAS License Cost/User/Year</t>
  </si>
  <si>
    <t xml:space="preserve">Typical range: $8,000 - $12,000</t>
  </si>
  <si>
    <t xml:space="preserve">Number of SAS/STAT Licenses</t>
  </si>
  <si>
    <t xml:space="preserve">Statistical procedures module</t>
  </si>
  <si>
    <t xml:space="preserve">SAS/STAT Cost/License/Year</t>
  </si>
  <si>
    <t xml:space="preserve">Typical range: $10,000 - $25,000</t>
  </si>
  <si>
    <t xml:space="preserve">Number of SAS/ETS or SAS/OR Licenses</t>
  </si>
  <si>
    <t xml:space="preserve">Time series or operations research</t>
  </si>
  <si>
    <t xml:space="preserve">SAS/ETS or SAS/OR Cost/License/Year</t>
  </si>
  <si>
    <t xml:space="preserve">Typical range: $12,000 - $30,000</t>
  </si>
  <si>
    <t xml:space="preserve">Enterprise Guide/Studio Sites</t>
  </si>
  <si>
    <t xml:space="preserve">Number of enterprise installations</t>
  </si>
  <si>
    <t xml:space="preserve">Enterprise Guide Cost/Site/Year</t>
  </si>
  <si>
    <t xml:space="preserve">Typical range: $15,000 - $40,000</t>
  </si>
  <si>
    <t xml:space="preserve">Server/Grid Licensing (Y/N)</t>
  </si>
  <si>
    <t xml:space="preserve">Y</t>
  </si>
  <si>
    <t xml:space="preserve">Enter Y or N</t>
  </si>
  <si>
    <t xml:space="preserve">Server/Grid Cost/Year</t>
  </si>
  <si>
    <t xml:space="preserve">Typical range: $100,000 - $250,000+</t>
  </si>
  <si>
    <t xml:space="preserve">Number of Data Access Engines</t>
  </si>
  <si>
    <t xml:space="preserve">Connections to external databases</t>
  </si>
  <si>
    <t xml:space="preserve">Data Access Engine Cost/Engine/Year</t>
  </si>
  <si>
    <t xml:space="preserve">Typically $3,000/engine</t>
  </si>
  <si>
    <t xml:space="preserve">Total SAS Annual Cost</t>
  </si>
  <si>
    <t xml:space="preserve">Sum of all SAS licensing costs</t>
  </si>
  <si>
    <t xml:space="preserve">2. ONE-TIME MIGRATION COSTS</t>
  </si>
  <si>
    <t xml:space="preserve">Estimated Lines of SAS Code</t>
  </si>
  <si>
    <t xml:space="preserve">Total lines across all programs</t>
  </si>
  <si>
    <t xml:space="preserve">Code Complexity Factor</t>
  </si>
  <si>
    <t xml:space="preserve">Simple=1.0, Medium=1.2, Complex=1.5</t>
  </si>
  <si>
    <t xml:space="preserve">Migration Cost per 1000 Lines</t>
  </si>
  <si>
    <t xml:space="preserve">Typical range: $2,000 - $5,000</t>
  </si>
  <si>
    <t xml:space="preserve">Testing &amp; Validation Budget</t>
  </si>
  <si>
    <t xml:space="preserve">QA, validation, user acceptance testing</t>
  </si>
  <si>
    <t xml:space="preserve">Training Budget</t>
  </si>
  <si>
    <t xml:space="preserve">Python training for team</t>
  </si>
  <si>
    <t xml:space="preserve">Contingency Reserve (%)</t>
  </si>
  <si>
    <t xml:space="preserve">Buffer for unexpected issues (10-20%)</t>
  </si>
  <si>
    <t xml:space="preserve">Base Migration Cost</t>
  </si>
  <si>
    <t xml:space="preserve">Code lines * complexity * rate per 1000 lines</t>
  </si>
  <si>
    <t xml:space="preserve">Total Migration Investment</t>
  </si>
  <si>
    <t xml:space="preserve">Base + testing + training + contingency</t>
  </si>
  <si>
    <t xml:space="preserve">3. PYTHON ENVIRONMENT COSTS (ANNUAL)</t>
  </si>
  <si>
    <t xml:space="preserve">Cloud Infrastructure (AWS/Azure/GCP)</t>
  </si>
  <si>
    <t xml:space="preserve">Compute, storage, services</t>
  </si>
  <si>
    <t xml:space="preserve">Python Platform License (if any)</t>
  </si>
  <si>
    <t xml:space="preserve">e.g., Anaconda Enterprise, Databricks</t>
  </si>
  <si>
    <t xml:space="preserve">Additional Tools &amp; Libraries</t>
  </si>
  <si>
    <t xml:space="preserve">IDEs, monitoring, version control</t>
  </si>
  <si>
    <t xml:space="preserve">Ongoing Support &amp; Maintenance</t>
  </si>
  <si>
    <t xml:space="preserve">Annual support budget</t>
  </si>
  <si>
    <t xml:space="preserve">Total Python Annual Cost</t>
  </si>
  <si>
    <t xml:space="preserve">4. PERFORMANCE &amp; PRODUCTIVITY BENEFITS</t>
  </si>
  <si>
    <t xml:space="preserve">Performance Improvement Factor</t>
  </si>
  <si>
    <t xml:space="preserve">Typical: 3-20x faster processing</t>
  </si>
  <si>
    <t xml:space="preserve">Staff Productivity Gain (%)</t>
  </si>
  <si>
    <t xml:space="preserve">Time saved due to faster execution (15-40%)</t>
  </si>
  <si>
    <t xml:space="preserve">Number of Technical Staff</t>
  </si>
  <si>
    <t xml:space="preserve">Analysts/developers working with data</t>
  </si>
  <si>
    <t xml:space="preserve">Average Loaded Staff Cost/Year</t>
  </si>
  <si>
    <t xml:space="preserve">Salary + benefits + overhead</t>
  </si>
  <si>
    <t xml:space="preserve">Annual Productivity Value</t>
  </si>
  <si>
    <t xml:space="preserve">Staff count * avg cost * productivity %</t>
  </si>
  <si>
    <t xml:space="preserve">5. ROI SUMMARY &amp; FINANCIAL IMPACT</t>
  </si>
  <si>
    <t xml:space="preserve">Annual SAS License Savings</t>
  </si>
  <si>
    <t xml:space="preserve">Complete elimination of SAS licenses</t>
  </si>
  <si>
    <t xml:space="preserve">Annual Python Environment Cost</t>
  </si>
  <si>
    <t xml:space="preserve">Cloud + platform + support</t>
  </si>
  <si>
    <t xml:space="preserve">Annual Productivity Benefit</t>
  </si>
  <si>
    <t xml:space="preserve">Value of efficiency gains</t>
  </si>
  <si>
    <t xml:space="preserve">NET ANNUAL BENEFIT</t>
  </si>
  <si>
    <t xml:space="preserve">Total recurring annual savings</t>
  </si>
  <si>
    <t xml:space="preserve">One-Time Migration Investment</t>
  </si>
  <si>
    <t xml:space="preserve">Initial project cost</t>
  </si>
  <si>
    <t xml:space="preserve">Payback Period (Months)</t>
  </si>
  <si>
    <t xml:space="preserve">Time to recover migration investment</t>
  </si>
  <si>
    <t xml:space="preserve">3-Year Net Benefit</t>
  </si>
  <si>
    <t xml:space="preserve">Total savings over 3 years minus migration cost</t>
  </si>
  <si>
    <t xml:space="preserve">5-Year Net Benefit</t>
  </si>
  <si>
    <t xml:space="preserve">Total savings over 5 years minus migration cost</t>
  </si>
  <si>
    <t xml:space="preserve">ROI % (5-Year)</t>
  </si>
  <si>
    <t xml:space="preserve">Return on investment percentage</t>
  </si>
  <si>
    <t xml:space="preserve">SAS to Python Migration ROI Calculator - Instructions</t>
  </si>
  <si>
    <t xml:space="preserve">HOW TO USE THIS CALCULATOR:</t>
  </si>
  <si>
    <t xml:space="preserve">1. Go to the 'ROI Calculator' tab</t>
  </si>
  <si>
    <t xml:space="preserve">2. Update all BLUE values with your organization's specific numbers</t>
  </si>
  <si>
    <t xml:space="preserve">3. All calculations will update automatically</t>
  </si>
  <si>
    <t xml:space="preserve">4. Review the ROI Summary section for your results</t>
  </si>
  <si>
    <t xml:space="preserve">KEY SECTIONS:</t>
  </si>
  <si>
    <t xml:space="preserve">Section 1: Current SAS Environment</t>
  </si>
  <si>
    <t xml:space="preserve">• Enter your current SAS license details</t>
  </si>
  <si>
    <t xml:space="preserve">• Include all modules: Base SAS, SAS/STAT, SAS/ETS, Enterprise Guide, etc.</t>
  </si>
  <si>
    <t xml:space="preserve">• If you have Server/Grid licensing, enter 'Y' and the annual cost</t>
  </si>
  <si>
    <t xml:space="preserve">Section 2: Migration Costs</t>
  </si>
  <si>
    <t xml:space="preserve">• Estimate lines of SAS code to migrate</t>
  </si>
  <si>
    <t xml:space="preserve">• Set complexity factor: Simple=1.0, Medium=1.2, Complex=1.5</t>
  </si>
  <si>
    <t xml:space="preserve">• Include testing, training, and contingency budgets</t>
  </si>
  <si>
    <t xml:space="preserve">Section 3: Python Environment</t>
  </si>
  <si>
    <t xml:space="preserve">• Cloud infrastructure costs (AWS, Azure, GCP)</t>
  </si>
  <si>
    <t xml:space="preserve">• Platform licenses if using Databricks, Anaconda Enterprise, etc.</t>
  </si>
  <si>
    <t xml:space="preserve">• Budget for ongoing support and maintenance</t>
  </si>
  <si>
    <t xml:space="preserve">Section 4: Performance Benefits</t>
  </si>
  <si>
    <t xml:space="preserve">• Performance improvement: Typical migrations see 3-20x speedup</t>
  </si>
  <si>
    <t xml:space="preserve">• Productivity gain: Account for time saved due to faster processing (15-40%)</t>
  </si>
  <si>
    <t xml:space="preserve">• Staff costs: Include all analysts/developers who will benefit</t>
  </si>
  <si>
    <t xml:space="preserve">Section 5: ROI Summary</t>
  </si>
  <si>
    <t xml:space="preserve">• Net Annual Benefit: Your recurring yearly savings</t>
  </si>
  <si>
    <t xml:space="preserve">• Payback Period: How many months to recover your investment</t>
  </si>
  <si>
    <t xml:space="preserve">• 3-Year and 5-Year Net Benefit: Total value over time</t>
  </si>
  <si>
    <t xml:space="preserve">• ROI %: Return on investment percentage</t>
  </si>
  <si>
    <t xml:space="preserve">TYPICAL RESULTS FROM REAL MIGRATIONS:</t>
  </si>
  <si>
    <t xml:space="preserve">• Cost reduction: 30-50% immediate savings on licensing</t>
  </si>
  <si>
    <t xml:space="preserve">• Performance gains: 2-5x faster (up to 20x with cloud optimization)</t>
  </si>
  <si>
    <t xml:space="preserve">• Payback period: 6-12 months for most organizations</t>
  </si>
  <si>
    <t xml:space="preserve">• Additional benefits: Access to broader Python talent pool, modern tooling</t>
  </si>
  <si>
    <t xml:space="preserve">SAS LICENSE COST REFERENCE:</t>
  </si>
  <si>
    <t xml:space="preserve">Base SAS (Desktop): $8,000 - $12,000/user/year</t>
  </si>
  <si>
    <t xml:space="preserve">SAS/STAT: $10,000 - $25,000/year</t>
  </si>
  <si>
    <t xml:space="preserve">SAS/ETS or SAS/OR: $12,000 - $30,000/year</t>
  </si>
  <si>
    <t xml:space="preserve">Enterprise Guide/Studio: $15,000 - $40,000/site/year</t>
  </si>
  <si>
    <t xml:space="preserve">Server/Grid Licensing: $100,000 - $250,000+/year</t>
  </si>
  <si>
    <t xml:space="preserve">Data Access Engines: $3,000/engine/year</t>
  </si>
  <si>
    <t xml:space="preserve">Need help? Contact SavantAnalytics:</t>
  </si>
  <si>
    <t xml:space="preserve">Email: saif.islam@savantAnalytics.net</t>
  </si>
  <si>
    <t xml:space="preserve">Phone: 202-412-0212</t>
  </si>
  <si>
    <t xml:space="preserve">Schedule: https://calendly.com/savantanalytics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</si>
</sst>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#,##0;&quot;($&quot;#,##0\)"/>
    <numFmt numFmtId="167" formatCode="0.0"/>
    <numFmt numFmtId="168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Cambria"/>
      <family val="0"/>
      <charset val="1"/>
    </font>
    <font>
      <i val="true"/>
      <sz val="10"/>
      <color rgb="FF7F7F7F"/>
      <name val="Cambria"/>
      <family val="0"/>
      <charset val="1"/>
    </font>
    <font>
      <b val="true"/>
      <sz val="11"/>
      <name val="Cambria"/>
      <family val="0"/>
      <charset val="1"/>
    </font>
    <font>
      <sz val="10"/>
      <color rgb="FF0000FF"/>
      <name val="Cambria"/>
      <family val="0"/>
      <charset val="1"/>
    </font>
    <font>
      <i val="true"/>
      <sz val="9"/>
      <color rgb="FF7F7F7F"/>
      <name val="Cambria"/>
      <family val="0"/>
      <charset val="1"/>
    </font>
    <font>
      <i val="true"/>
      <sz val="9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2"/>
      <color rgb="FF1F4E78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1F4E78"/>
      <name val="Cambria"/>
      <family val="0"/>
      <charset val="1"/>
    </font>
    <font>
      <sz val="11"/>
      <color rgb="FF0000FF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C6E0B4"/>
      </patternFill>
    </fill>
    <fill>
      <patternFill patternType="solid">
        <fgColor rgb="FFC6E0B4"/>
        <bgColor rgb="FFD9E1F2"/>
      </patternFill>
    </fill>
    <fill>
      <patternFill patternType="solid">
        <fgColor rgb="FF1F4E78"/>
        <bgColor rgb="FF003366"/>
      </patternFill>
    </fill>
    <fill>
      <patternFill patternType="solid">
        <fgColor rgb="FF92D050"/>
        <bgColor rgb="FFC6E0B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8"/>
    <col collapsed="false" customWidth="true" hidden="false" outlineLevel="0" max="3" min="3" style="0" width="50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0" t="s">
        <v>3</v>
      </c>
      <c r="B5" s="4" t="n">
        <v>10</v>
      </c>
      <c r="C5" s="5" t="s">
        <v>4</v>
      </c>
    </row>
    <row r="6" customFormat="false" ht="15" hidden="false" customHeight="false" outlineLevel="0" collapsed="false">
      <c r="A6" s="0" t="s">
        <v>5</v>
      </c>
      <c r="B6" s="4" t="n">
        <v>10000</v>
      </c>
      <c r="C6" s="5" t="s">
        <v>6</v>
      </c>
    </row>
    <row r="7" customFormat="false" ht="15" hidden="false" customHeight="false" outlineLevel="0" collapsed="false">
      <c r="A7" s="0" t="s">
        <v>7</v>
      </c>
      <c r="B7" s="4" t="n">
        <v>5</v>
      </c>
      <c r="C7" s="5" t="s">
        <v>8</v>
      </c>
    </row>
    <row r="8" customFormat="false" ht="15" hidden="false" customHeight="false" outlineLevel="0" collapsed="false">
      <c r="A8" s="0" t="s">
        <v>9</v>
      </c>
      <c r="B8" s="4" t="n">
        <v>17500</v>
      </c>
      <c r="C8" s="5" t="s">
        <v>10</v>
      </c>
    </row>
    <row r="9" customFormat="false" ht="15" hidden="false" customHeight="false" outlineLevel="0" collapsed="false">
      <c r="A9" s="0" t="s">
        <v>11</v>
      </c>
      <c r="B9" s="4" t="n">
        <v>3</v>
      </c>
      <c r="C9" s="5" t="s">
        <v>12</v>
      </c>
    </row>
    <row r="10" customFormat="false" ht="15" hidden="false" customHeight="false" outlineLevel="0" collapsed="false">
      <c r="A10" s="0" t="s">
        <v>13</v>
      </c>
      <c r="B10" s="4" t="n">
        <v>21000</v>
      </c>
      <c r="C10" s="5" t="s">
        <v>14</v>
      </c>
    </row>
    <row r="11" customFormat="false" ht="15" hidden="false" customHeight="false" outlineLevel="0" collapsed="false">
      <c r="A11" s="0" t="s">
        <v>15</v>
      </c>
      <c r="B11" s="4" t="n">
        <v>2</v>
      </c>
      <c r="C11" s="5" t="s">
        <v>16</v>
      </c>
    </row>
    <row r="12" customFormat="false" ht="15" hidden="false" customHeight="false" outlineLevel="0" collapsed="false">
      <c r="A12" s="0" t="s">
        <v>17</v>
      </c>
      <c r="B12" s="4" t="n">
        <v>27500</v>
      </c>
      <c r="C12" s="5" t="s">
        <v>18</v>
      </c>
    </row>
    <row r="13" customFormat="false" ht="15" hidden="false" customHeight="false" outlineLevel="0" collapsed="false">
      <c r="A13" s="0" t="s">
        <v>19</v>
      </c>
      <c r="B13" s="4" t="s">
        <v>20</v>
      </c>
      <c r="C13" s="5" t="s">
        <v>21</v>
      </c>
    </row>
    <row r="14" customFormat="false" ht="15" hidden="false" customHeight="false" outlineLevel="0" collapsed="false">
      <c r="A14" s="0" t="s">
        <v>22</v>
      </c>
      <c r="B14" s="4" t="n">
        <v>175000</v>
      </c>
      <c r="C14" s="5" t="s">
        <v>23</v>
      </c>
    </row>
    <row r="15" customFormat="false" ht="15" hidden="false" customHeight="false" outlineLevel="0" collapsed="false">
      <c r="A15" s="0" t="s">
        <v>24</v>
      </c>
      <c r="B15" s="4" t="n">
        <v>5</v>
      </c>
      <c r="C15" s="5" t="s">
        <v>25</v>
      </c>
    </row>
    <row r="16" customFormat="false" ht="15" hidden="false" customHeight="false" outlineLevel="0" collapsed="false">
      <c r="A16" s="0" t="s">
        <v>26</v>
      </c>
      <c r="B16" s="4" t="n">
        <v>3000</v>
      </c>
      <c r="C16" s="5" t="s">
        <v>27</v>
      </c>
    </row>
    <row r="17" customFormat="false" ht="15" hidden="false" customHeight="false" outlineLevel="0" collapsed="false">
      <c r="A17" s="6" t="s">
        <v>28</v>
      </c>
      <c r="B17" s="7" t="n">
        <f aca="false">IF(B5="Y", B4*B5 + B6*B7 + B8*B9 + B10*B11 + B13 + B14*B15, B4*B5 + B6*B7 + B8*B9 + B10*B11 + B14*B15)</f>
        <v>1019500</v>
      </c>
      <c r="C17" s="8" t="s">
        <v>29</v>
      </c>
    </row>
    <row r="19" customFormat="false" ht="15" hidden="false" customHeight="false" outlineLevel="0" collapsed="false">
      <c r="A19" s="3" t="s">
        <v>30</v>
      </c>
      <c r="B19" s="3"/>
      <c r="C19" s="3"/>
    </row>
    <row r="20" customFormat="false" ht="15" hidden="false" customHeight="false" outlineLevel="0" collapsed="false">
      <c r="A20" s="0" t="s">
        <v>31</v>
      </c>
      <c r="B20" s="4" t="n">
        <v>50000</v>
      </c>
      <c r="C20" s="5" t="s">
        <v>32</v>
      </c>
    </row>
    <row r="21" customFormat="false" ht="15" hidden="false" customHeight="false" outlineLevel="0" collapsed="false">
      <c r="A21" s="0" t="s">
        <v>33</v>
      </c>
      <c r="B21" s="4" t="n">
        <v>1.2</v>
      </c>
      <c r="C21" s="5" t="s">
        <v>34</v>
      </c>
    </row>
    <row r="22" customFormat="false" ht="15" hidden="false" customHeight="false" outlineLevel="0" collapsed="false">
      <c r="A22" s="0" t="s">
        <v>35</v>
      </c>
      <c r="B22" s="4" t="n">
        <v>2500</v>
      </c>
      <c r="C22" s="5" t="s">
        <v>36</v>
      </c>
    </row>
    <row r="23" customFormat="false" ht="15" hidden="false" customHeight="false" outlineLevel="0" collapsed="false">
      <c r="A23" s="0" t="s">
        <v>37</v>
      </c>
      <c r="B23" s="4" t="n">
        <v>50000</v>
      </c>
      <c r="C23" s="5" t="s">
        <v>38</v>
      </c>
    </row>
    <row r="24" customFormat="false" ht="15" hidden="false" customHeight="false" outlineLevel="0" collapsed="false">
      <c r="A24" s="0" t="s">
        <v>39</v>
      </c>
      <c r="B24" s="4" t="n">
        <v>30000</v>
      </c>
      <c r="C24" s="5" t="s">
        <v>40</v>
      </c>
    </row>
    <row r="25" customFormat="false" ht="15" hidden="false" customHeight="false" outlineLevel="0" collapsed="false">
      <c r="A25" s="0" t="s">
        <v>41</v>
      </c>
      <c r="B25" s="4" t="n">
        <v>15</v>
      </c>
      <c r="C25" s="5" t="s">
        <v>42</v>
      </c>
    </row>
    <row r="26" customFormat="false" ht="15" hidden="false" customHeight="false" outlineLevel="0" collapsed="false">
      <c r="A26" s="0" t="s">
        <v>43</v>
      </c>
      <c r="B26" s="9" t="n">
        <f aca="false">(B20/1000)*B22*B21</f>
        <v>150000</v>
      </c>
      <c r="C26" s="8" t="s">
        <v>44</v>
      </c>
    </row>
    <row r="27" customFormat="false" ht="15" hidden="false" customHeight="false" outlineLevel="0" collapsed="false">
      <c r="A27" s="6" t="s">
        <v>45</v>
      </c>
      <c r="B27" s="7" t="n">
        <f aca="false">(B26+B23+B24)*(1+B25/100)</f>
        <v>264500</v>
      </c>
      <c r="C27" s="8" t="s">
        <v>46</v>
      </c>
    </row>
    <row r="29" customFormat="false" ht="15" hidden="false" customHeight="false" outlineLevel="0" collapsed="false">
      <c r="A29" s="3" t="s">
        <v>47</v>
      </c>
      <c r="B29" s="3"/>
      <c r="C29" s="3"/>
    </row>
    <row r="30" customFormat="false" ht="15" hidden="false" customHeight="false" outlineLevel="0" collapsed="false">
      <c r="A30" s="0" t="s">
        <v>48</v>
      </c>
      <c r="B30" s="4" t="n">
        <v>24000</v>
      </c>
      <c r="C30" s="5" t="s">
        <v>49</v>
      </c>
    </row>
    <row r="31" customFormat="false" ht="15" hidden="false" customHeight="false" outlineLevel="0" collapsed="false">
      <c r="A31" s="0" t="s">
        <v>50</v>
      </c>
      <c r="B31" s="4" t="n">
        <v>0</v>
      </c>
      <c r="C31" s="5" t="s">
        <v>51</v>
      </c>
    </row>
    <row r="32" customFormat="false" ht="15" hidden="false" customHeight="false" outlineLevel="0" collapsed="false">
      <c r="A32" s="0" t="s">
        <v>52</v>
      </c>
      <c r="B32" s="4" t="n">
        <v>5000</v>
      </c>
      <c r="C32" s="5" t="s">
        <v>53</v>
      </c>
    </row>
    <row r="33" customFormat="false" ht="15" hidden="false" customHeight="false" outlineLevel="0" collapsed="false">
      <c r="A33" s="0" t="s">
        <v>54</v>
      </c>
      <c r="B33" s="4" t="n">
        <v>30000</v>
      </c>
      <c r="C33" s="5" t="s">
        <v>55</v>
      </c>
    </row>
    <row r="34" customFormat="false" ht="15" hidden="false" customHeight="false" outlineLevel="0" collapsed="false">
      <c r="A34" s="6" t="s">
        <v>56</v>
      </c>
      <c r="B34" s="7" t="n">
        <f aca="false">SUM(B30:B33)</f>
        <v>59000</v>
      </c>
    </row>
    <row r="36" customFormat="false" ht="15" hidden="false" customHeight="false" outlineLevel="0" collapsed="false">
      <c r="A36" s="3" t="s">
        <v>57</v>
      </c>
      <c r="B36" s="3"/>
      <c r="C36" s="3"/>
    </row>
    <row r="37" customFormat="false" ht="15" hidden="false" customHeight="false" outlineLevel="0" collapsed="false">
      <c r="A37" s="0" t="s">
        <v>58</v>
      </c>
      <c r="B37" s="4" t="n">
        <v>5</v>
      </c>
      <c r="C37" s="5" t="s">
        <v>59</v>
      </c>
    </row>
    <row r="38" customFormat="false" ht="15" hidden="false" customHeight="false" outlineLevel="0" collapsed="false">
      <c r="A38" s="0" t="s">
        <v>60</v>
      </c>
      <c r="B38" s="4" t="n">
        <v>25</v>
      </c>
      <c r="C38" s="5" t="s">
        <v>61</v>
      </c>
    </row>
    <row r="39" customFormat="false" ht="15" hidden="false" customHeight="false" outlineLevel="0" collapsed="false">
      <c r="A39" s="0" t="s">
        <v>62</v>
      </c>
      <c r="B39" s="4" t="n">
        <v>8</v>
      </c>
      <c r="C39" s="5" t="s">
        <v>63</v>
      </c>
    </row>
    <row r="40" customFormat="false" ht="15" hidden="false" customHeight="false" outlineLevel="0" collapsed="false">
      <c r="A40" s="0" t="s">
        <v>64</v>
      </c>
      <c r="B40" s="4" t="n">
        <v>150000</v>
      </c>
      <c r="C40" s="5" t="s">
        <v>65</v>
      </c>
    </row>
    <row r="41" customFormat="false" ht="15" hidden="false" customHeight="false" outlineLevel="0" collapsed="false">
      <c r="A41" s="0" t="s">
        <v>66</v>
      </c>
      <c r="B41" s="9" t="n">
        <f aca="false">B39*B40*(B38/100)</f>
        <v>300000</v>
      </c>
      <c r="C41" s="8" t="s">
        <v>67</v>
      </c>
    </row>
    <row r="43" customFormat="false" ht="15" hidden="false" customHeight="false" outlineLevel="0" collapsed="false">
      <c r="A43" s="10" t="s">
        <v>68</v>
      </c>
      <c r="B43" s="10"/>
      <c r="C43" s="10"/>
    </row>
    <row r="44" customFormat="false" ht="15" hidden="false" customHeight="false" outlineLevel="0" collapsed="false">
      <c r="A44" s="0" t="s">
        <v>69</v>
      </c>
      <c r="B44" s="9" t="n">
        <f aca="false">B17</f>
        <v>1019500</v>
      </c>
      <c r="C44" s="8" t="s">
        <v>70</v>
      </c>
    </row>
    <row r="45" customFormat="false" ht="15" hidden="false" customHeight="false" outlineLevel="0" collapsed="false">
      <c r="A45" s="0" t="s">
        <v>71</v>
      </c>
      <c r="B45" s="11" t="n">
        <f aca="false">-B34</f>
        <v>-59000</v>
      </c>
      <c r="C45" s="8" t="s">
        <v>72</v>
      </c>
    </row>
    <row r="46" customFormat="false" ht="15" hidden="false" customHeight="false" outlineLevel="0" collapsed="false">
      <c r="A46" s="0" t="s">
        <v>73</v>
      </c>
      <c r="B46" s="9" t="n">
        <f aca="false">B41</f>
        <v>300000</v>
      </c>
      <c r="C46" s="8" t="s">
        <v>74</v>
      </c>
    </row>
    <row r="47" customFormat="false" ht="15" hidden="false" customHeight="false" outlineLevel="0" collapsed="false">
      <c r="A47" s="12" t="s">
        <v>75</v>
      </c>
      <c r="B47" s="13" t="n">
        <f aca="false">SUM(B44:B46)</f>
        <v>1260500</v>
      </c>
      <c r="C47" s="8" t="s">
        <v>76</v>
      </c>
    </row>
    <row r="49" customFormat="false" ht="15" hidden="false" customHeight="false" outlineLevel="0" collapsed="false">
      <c r="A49" s="0" t="s">
        <v>77</v>
      </c>
      <c r="B49" s="9" t="n">
        <f aca="false">B27</f>
        <v>264500</v>
      </c>
      <c r="C49" s="8" t="s">
        <v>78</v>
      </c>
    </row>
    <row r="50" customFormat="false" ht="15" hidden="false" customHeight="false" outlineLevel="0" collapsed="false">
      <c r="A50" s="6" t="s">
        <v>79</v>
      </c>
      <c r="B50" s="14" t="n">
        <f aca="false">IF(B47&gt;0, (B27/B47)*12, "N/A")</f>
        <v>2.51804839349465</v>
      </c>
      <c r="C50" s="8" t="s">
        <v>80</v>
      </c>
    </row>
    <row r="51" customFormat="false" ht="15" hidden="false" customHeight="false" outlineLevel="0" collapsed="false">
      <c r="A51" s="15" t="s">
        <v>81</v>
      </c>
      <c r="B51" s="16" t="n">
        <f aca="false">(B47*3)-B27</f>
        <v>3517000</v>
      </c>
      <c r="C51" s="8" t="s">
        <v>82</v>
      </c>
    </row>
    <row r="52" customFormat="false" ht="15" hidden="false" customHeight="false" outlineLevel="0" collapsed="false">
      <c r="A52" s="15" t="s">
        <v>83</v>
      </c>
      <c r="B52" s="16" t="n">
        <f aca="false">(B47*5)-B27</f>
        <v>6038000</v>
      </c>
      <c r="C52" s="8" t="s">
        <v>84</v>
      </c>
    </row>
    <row r="53" customFormat="false" ht="15" hidden="false" customHeight="false" outlineLevel="0" collapsed="false">
      <c r="A53" s="15" t="s">
        <v>85</v>
      </c>
      <c r="B53" s="17" t="n">
        <f aca="false">IF(B27&gt;0, ((B47*5)-B27)/B27, "N/A")</f>
        <v>22.82797731569</v>
      </c>
      <c r="C53" s="8" t="s">
        <v>86</v>
      </c>
    </row>
  </sheetData>
  <mergeCells count="7">
    <mergeCell ref="A1:C1"/>
    <mergeCell ref="A2:C2"/>
    <mergeCell ref="A4:C4"/>
    <mergeCell ref="A19:C19"/>
    <mergeCell ref="A29:C29"/>
    <mergeCell ref="A36:C36"/>
    <mergeCell ref="A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8" t="s">
        <v>87</v>
      </c>
    </row>
    <row r="3" customFormat="false" ht="15" hidden="false" customHeight="false" outlineLevel="0" collapsed="false">
      <c r="A3" s="19" t="s">
        <v>88</v>
      </c>
    </row>
    <row r="4" customFormat="false" ht="15" hidden="false" customHeight="false" outlineLevel="0" collapsed="false">
      <c r="A4" s="0" t="s">
        <v>89</v>
      </c>
    </row>
    <row r="5" customFormat="false" ht="15" hidden="false" customHeight="false" outlineLevel="0" collapsed="false">
      <c r="A5" s="20" t="s">
        <v>90</v>
      </c>
    </row>
    <row r="6" customFormat="false" ht="15" hidden="false" customHeight="false" outlineLevel="0" collapsed="false">
      <c r="A6" s="0" t="s">
        <v>91</v>
      </c>
    </row>
    <row r="7" customFormat="false" ht="15" hidden="false" customHeight="false" outlineLevel="0" collapsed="false">
      <c r="A7" s="0" t="s">
        <v>92</v>
      </c>
    </row>
    <row r="9" customFormat="false" ht="15" hidden="false" customHeight="false" outlineLevel="0" collapsed="false">
      <c r="A9" s="19" t="s">
        <v>93</v>
      </c>
    </row>
    <row r="11" customFormat="false" ht="15" hidden="false" customHeight="false" outlineLevel="0" collapsed="false">
      <c r="A11" s="6" t="s">
        <v>94</v>
      </c>
    </row>
    <row r="12" customFormat="false" ht="15" hidden="false" customHeight="false" outlineLevel="0" collapsed="false">
      <c r="A12" s="0" t="s">
        <v>95</v>
      </c>
    </row>
    <row r="13" customFormat="false" ht="15" hidden="false" customHeight="false" outlineLevel="0" collapsed="false">
      <c r="A13" s="0" t="s">
        <v>96</v>
      </c>
    </row>
    <row r="14" customFormat="false" ht="15" hidden="false" customHeight="false" outlineLevel="0" collapsed="false">
      <c r="A14" s="0" t="s">
        <v>97</v>
      </c>
    </row>
    <row r="16" customFormat="false" ht="15" hidden="false" customHeight="false" outlineLevel="0" collapsed="false">
      <c r="A16" s="6" t="s">
        <v>98</v>
      </c>
    </row>
    <row r="17" customFormat="false" ht="15" hidden="false" customHeight="false" outlineLevel="0" collapsed="false">
      <c r="A17" s="0" t="s">
        <v>99</v>
      </c>
    </row>
    <row r="18" customFormat="false" ht="15" hidden="false" customHeight="false" outlineLevel="0" collapsed="false">
      <c r="A18" s="0" t="s">
        <v>100</v>
      </c>
    </row>
    <row r="19" customFormat="false" ht="15" hidden="false" customHeight="false" outlineLevel="0" collapsed="false">
      <c r="A19" s="0" t="s">
        <v>101</v>
      </c>
    </row>
    <row r="21" customFormat="false" ht="15" hidden="false" customHeight="false" outlineLevel="0" collapsed="false">
      <c r="A21" s="6" t="s">
        <v>102</v>
      </c>
    </row>
    <row r="22" customFormat="false" ht="15" hidden="false" customHeight="false" outlineLevel="0" collapsed="false">
      <c r="A22" s="0" t="s">
        <v>103</v>
      </c>
    </row>
    <row r="23" customFormat="false" ht="15" hidden="false" customHeight="false" outlineLevel="0" collapsed="false">
      <c r="A23" s="0" t="s">
        <v>104</v>
      </c>
    </row>
    <row r="24" customFormat="false" ht="15" hidden="false" customHeight="false" outlineLevel="0" collapsed="false">
      <c r="A24" s="0" t="s">
        <v>105</v>
      </c>
    </row>
    <row r="26" customFormat="false" ht="15" hidden="false" customHeight="false" outlineLevel="0" collapsed="false">
      <c r="A26" s="6" t="s">
        <v>106</v>
      </c>
    </row>
    <row r="27" customFormat="false" ht="15" hidden="false" customHeight="false" outlineLevel="0" collapsed="false">
      <c r="A27" s="0" t="s">
        <v>107</v>
      </c>
    </row>
    <row r="28" customFormat="false" ht="15" hidden="false" customHeight="false" outlineLevel="0" collapsed="false">
      <c r="A28" s="0" t="s">
        <v>108</v>
      </c>
    </row>
    <row r="29" customFormat="false" ht="15" hidden="false" customHeight="false" outlineLevel="0" collapsed="false">
      <c r="A29" s="0" t="s">
        <v>109</v>
      </c>
    </row>
    <row r="31" customFormat="false" ht="15" hidden="false" customHeight="false" outlineLevel="0" collapsed="false">
      <c r="A31" s="6" t="s">
        <v>110</v>
      </c>
    </row>
    <row r="32" customFormat="false" ht="15" hidden="false" customHeight="false" outlineLevel="0" collapsed="false">
      <c r="A32" s="0" t="s">
        <v>111</v>
      </c>
    </row>
    <row r="33" customFormat="false" ht="15" hidden="false" customHeight="false" outlineLevel="0" collapsed="false">
      <c r="A33" s="0" t="s">
        <v>112</v>
      </c>
    </row>
    <row r="34" customFormat="false" ht="15" hidden="false" customHeight="false" outlineLevel="0" collapsed="false">
      <c r="A34" s="0" t="s">
        <v>113</v>
      </c>
    </row>
    <row r="35" customFormat="false" ht="15" hidden="false" customHeight="false" outlineLevel="0" collapsed="false">
      <c r="A35" s="0" t="s">
        <v>114</v>
      </c>
    </row>
    <row r="37" customFormat="false" ht="15" hidden="false" customHeight="false" outlineLevel="0" collapsed="false">
      <c r="A37" s="19" t="s">
        <v>115</v>
      </c>
    </row>
    <row r="38" customFormat="false" ht="15" hidden="false" customHeight="false" outlineLevel="0" collapsed="false">
      <c r="A38" s="0" t="s">
        <v>116</v>
      </c>
    </row>
    <row r="39" customFormat="false" ht="15" hidden="false" customHeight="false" outlineLevel="0" collapsed="false">
      <c r="A39" s="0" t="s">
        <v>117</v>
      </c>
    </row>
    <row r="40" customFormat="false" ht="15" hidden="false" customHeight="false" outlineLevel="0" collapsed="false">
      <c r="A40" s="0" t="s">
        <v>118</v>
      </c>
    </row>
    <row r="41" customFormat="false" ht="15" hidden="false" customHeight="false" outlineLevel="0" collapsed="false">
      <c r="A41" s="0" t="s">
        <v>119</v>
      </c>
    </row>
    <row r="43" customFormat="false" ht="15" hidden="false" customHeight="false" outlineLevel="0" collapsed="false">
      <c r="A43" s="6" t="s">
        <v>120</v>
      </c>
    </row>
    <row r="44" customFormat="false" ht="15" hidden="false" customHeight="false" outlineLevel="0" collapsed="false">
      <c r="A44" s="0" t="s">
        <v>121</v>
      </c>
    </row>
    <row r="45" customFormat="false" ht="15" hidden="false" customHeight="false" outlineLevel="0" collapsed="false">
      <c r="A45" s="0" t="s">
        <v>122</v>
      </c>
    </row>
    <row r="46" customFormat="false" ht="15" hidden="false" customHeight="false" outlineLevel="0" collapsed="false">
      <c r="A46" s="0" t="s">
        <v>123</v>
      </c>
    </row>
    <row r="47" customFormat="false" ht="15" hidden="false" customHeight="false" outlineLevel="0" collapsed="false">
      <c r="A47" s="0" t="s">
        <v>124</v>
      </c>
    </row>
    <row r="48" customFormat="false" ht="15" hidden="false" customHeight="false" outlineLevel="0" collapsed="false">
      <c r="A48" s="0" t="s">
        <v>125</v>
      </c>
    </row>
    <row r="49" customFormat="false" ht="15" hidden="false" customHeight="false" outlineLevel="0" collapsed="false">
      <c r="A49" s="0" t="s">
        <v>126</v>
      </c>
    </row>
    <row r="51" customFormat="false" ht="15" hidden="false" customHeight="false" outlineLevel="0" collapsed="false">
      <c r="A51" s="6" t="s">
        <v>127</v>
      </c>
    </row>
    <row r="52" customFormat="false" ht="15" hidden="false" customHeight="false" outlineLevel="0" collapsed="false">
      <c r="A52" s="0" t="s">
        <v>128</v>
      </c>
    </row>
    <row r="53" customFormat="false" ht="15" hidden="false" customHeight="false" outlineLevel="0" collapsed="false">
      <c r="A53" s="0" t="s">
        <v>129</v>
      </c>
    </row>
    <row r="54" customFormat="false" ht="15" hidden="false" customHeight="false" outlineLevel="0" collapsed="false">
      <c r="A54" s="0" t="s">
        <v>130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2025-10-26T23:40:50Z</dcterms:created>
  <dc:creator>openpyxl</dc:creator>
  <dc:description/>
  <dc:language>en-US</dc:language>
  <cp:lastModifiedBy/>
  <dcterms:modified xsi:type="dcterms:W3CDTF">2025-10-26T23:40:50Z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